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52" windowHeight="12375" tabRatio="785"/>
  </bookViews>
  <sheets>
    <sheet name="5G链路损耗计算公式" sheetId="9" r:id="rId1"/>
    <sheet name="mW换算RSRP功率" sheetId="10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<sst xmlns="http://schemas.openxmlformats.org/spreadsheetml/2006/main" count="71" uniqueCount="41">
  <si>
    <t xml:space="preserve"> </t>
  </si>
  <si>
    <t>FSRU1-1F(最复杂点）</t>
  </si>
  <si>
    <t>FSRU2-1F(最远点）</t>
  </si>
  <si>
    <t>频率(MHz)</t>
  </si>
  <si>
    <t>2360(LTE)</t>
  </si>
  <si>
    <t>3500(5G)</t>
  </si>
  <si>
    <t>距离(m)</t>
  </si>
  <si>
    <t>无线链路损耗(dB)</t>
  </si>
  <si>
    <t>墙厚</t>
  </si>
  <si>
    <t>墙面数量</t>
  </si>
  <si>
    <t>混凝土(承重墙)(dB)</t>
  </si>
  <si>
    <t>30cm</t>
  </si>
  <si>
    <t>砖墙(dB)</t>
  </si>
  <si>
    <t>20cm</t>
  </si>
  <si>
    <t>玻璃(dB)</t>
  </si>
  <si>
    <t>2cm</t>
  </si>
  <si>
    <t>钢筋混凝土(有门窗)(dB)</t>
  </si>
  <si>
    <t>木门(dB)</t>
  </si>
  <si>
    <t>实木</t>
  </si>
  <si>
    <t>石膏板(dB)</t>
  </si>
  <si>
    <t>15mm</t>
  </si>
  <si>
    <t>天线入口功率(dBm)</t>
  </si>
  <si>
    <t>FSRU输出</t>
  </si>
  <si>
    <t>天线增益(dBi)</t>
  </si>
  <si>
    <t>双极化天线</t>
  </si>
  <si>
    <t>人体阻挡(dB)</t>
  </si>
  <si>
    <t>多径衰减(dB)</t>
  </si>
  <si>
    <t>衰减因子(n)</t>
  </si>
  <si>
    <t>地下室</t>
  </si>
  <si>
    <t>接收电平(dBm)</t>
  </si>
  <si>
    <t>二功分损耗</t>
  </si>
  <si>
    <t>1/2馈线损耗</t>
  </si>
  <si>
    <t>接收电平</t>
  </si>
  <si>
    <t>RSRP功率=RRU输出总功率-10log(273*12)</t>
  </si>
  <si>
    <r>
      <rPr>
        <sz val="12"/>
        <rFont val="宋体"/>
        <charset val="134"/>
      </rPr>
      <t>如果是4</t>
    </r>
    <r>
      <rPr>
        <sz val="12"/>
        <rFont val="宋体"/>
        <charset val="134"/>
      </rPr>
      <t>G 填10log(100*12)</t>
    </r>
  </si>
  <si>
    <r>
      <rPr>
        <sz val="12"/>
        <rFont val="宋体"/>
        <charset val="134"/>
      </rPr>
      <t>5</t>
    </r>
    <r>
      <rPr>
        <sz val="12"/>
        <rFont val="宋体"/>
        <charset val="134"/>
      </rPr>
      <t>G</t>
    </r>
  </si>
  <si>
    <t>RSRP功率</t>
  </si>
  <si>
    <t>输出总功率(dBm)</t>
  </si>
  <si>
    <t>设备输出功率(MW)</t>
  </si>
  <si>
    <t>dBm</t>
  </si>
  <si>
    <t>标红单元格为需要选择或填写的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</si>
</sst>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</numFmts>
  <fonts count="43">
    <font>
      <sz val="12"/>
      <name val="宋体"/>
      <charset val="134"/>
    </font>
    <font>
      <sz val="10"/>
      <name val="宋体"/>
      <charset val="134"/>
    </font>
    <font>
      <b/>
      <sz val="12"/>
      <color rgb="FFFF0000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63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62"/>
      <name val="宋体"/>
      <charset val="134"/>
    </font>
  </fonts>
  <fills count="6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6"/>
        <bgColor indexed="64"/>
      </patternFill>
    </fill>
  </fills>
  <borders count="32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91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8" borderId="1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6" applyNumberFormat="0" applyFill="0" applyAlignment="0" applyProtection="0">
      <alignment vertical="center"/>
    </xf>
    <xf numFmtId="0" fontId="13" fillId="0" borderId="16" applyNumberFormat="0" applyFill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9" borderId="18" applyNumberFormat="0" applyAlignment="0" applyProtection="0">
      <alignment vertical="center"/>
    </xf>
    <xf numFmtId="0" fontId="16" fillId="10" borderId="19" applyNumberFormat="0" applyAlignment="0" applyProtection="0">
      <alignment vertical="center"/>
    </xf>
    <xf numFmtId="0" fontId="17" fillId="10" borderId="18" applyNumberFormat="0" applyAlignment="0" applyProtection="0">
      <alignment vertical="center"/>
    </xf>
    <xf numFmtId="0" fontId="18" fillId="11" borderId="20" applyNumberFormat="0" applyAlignment="0" applyProtection="0">
      <alignment vertical="center"/>
    </xf>
    <xf numFmtId="0" fontId="19" fillId="0" borderId="21" applyNumberFormat="0" applyFill="0" applyAlignment="0" applyProtection="0">
      <alignment vertical="center"/>
    </xf>
    <xf numFmtId="0" fontId="20" fillId="0" borderId="22" applyNumberFormat="0" applyFill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27" fillId="40" borderId="23" applyNumberFormat="0" applyAlignment="0" applyProtection="0">
      <alignment vertical="center"/>
    </xf>
    <xf numFmtId="0" fontId="0" fillId="0" borderId="0"/>
    <xf numFmtId="0" fontId="26" fillId="41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8" fillId="40" borderId="24" applyNumberFormat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4" borderId="0" applyNumberFormat="0" applyBorder="0" applyAlignment="0" applyProtection="0">
      <alignment vertical="center"/>
    </xf>
    <xf numFmtId="0" fontId="31" fillId="0" borderId="25" applyNumberFormat="0" applyFill="0" applyAlignment="0" applyProtection="0">
      <alignment vertical="center"/>
    </xf>
    <xf numFmtId="0" fontId="32" fillId="0" borderId="26" applyNumberFormat="0" applyFill="0" applyAlignment="0" applyProtection="0">
      <alignment vertical="center"/>
    </xf>
    <xf numFmtId="0" fontId="33" fillId="0" borderId="27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46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0" borderId="28" applyNumberFormat="0" applyFill="0" applyAlignment="0" applyProtection="0">
      <alignment vertical="center"/>
    </xf>
    <xf numFmtId="0" fontId="38" fillId="55" borderId="29" applyNumberFormat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30" applyNumberFormat="0" applyFill="0" applyAlignment="0" applyProtection="0">
      <alignment vertical="center"/>
    </xf>
    <xf numFmtId="0" fontId="30" fillId="5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57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8" borderId="0" applyNumberFormat="0" applyBorder="0" applyAlignment="0" applyProtection="0">
      <alignment vertical="center"/>
    </xf>
    <xf numFmtId="0" fontId="42" fillId="49" borderId="23" applyNumberFormat="0" applyAlignment="0" applyProtection="0">
      <alignment vertical="center"/>
    </xf>
    <xf numFmtId="0" fontId="0" fillId="59" borderId="31" applyNumberFormat="0" applyFont="0" applyAlignment="0" applyProtection="0">
      <alignment vertical="center"/>
    </xf>
  </cellStyleXfs>
  <cellXfs count="56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0" fillId="0" borderId="0" xfId="0" applyFont="1"/>
    <xf numFmtId="0" fontId="0" fillId="0" borderId="4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2" fontId="1" fillId="2" borderId="6" xfId="0" applyNumberFormat="1" applyFont="1" applyFill="1" applyBorder="1" applyAlignment="1">
      <alignment horizontal="center" vertical="center"/>
    </xf>
    <xf numFmtId="2" fontId="1" fillId="0" borderId="7" xfId="0" applyNumberFormat="1" applyFont="1" applyBorder="1" applyAlignment="1">
      <alignment horizontal="center" vertical="center"/>
    </xf>
    <xf numFmtId="2" fontId="1" fillId="0" borderId="8" xfId="0" applyNumberFormat="1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3" borderId="10" xfId="0" applyFont="1" applyFill="1" applyBorder="1" applyAlignment="1">
      <alignment horizontal="center" vertical="center"/>
    </xf>
    <xf numFmtId="2" fontId="1" fillId="0" borderId="11" xfId="0" applyNumberFormat="1" applyFont="1" applyBorder="1" applyAlignment="1">
      <alignment horizontal="center" vertical="center"/>
    </xf>
    <xf numFmtId="0" fontId="2" fillId="0" borderId="0" xfId="0" applyFont="1" applyAlignment="1">
      <alignment wrapText="1"/>
    </xf>
    <xf numFmtId="0" fontId="3" fillId="0" borderId="12" xfId="0" applyFont="1" applyBorder="1" applyAlignment="1" applyProtection="1"/>
    <xf numFmtId="0" fontId="3" fillId="0" borderId="12" xfId="0" applyFont="1" applyBorder="1" applyAlignment="1" applyProtection="1">
      <alignment horizontal="center" vertical="center"/>
    </xf>
    <xf numFmtId="0" fontId="3" fillId="0" borderId="13" xfId="0" applyFont="1" applyBorder="1" applyAlignment="1" applyProtection="1">
      <alignment horizontal="center" vertical="center"/>
    </xf>
    <xf numFmtId="0" fontId="3" fillId="0" borderId="14" xfId="0" applyFont="1" applyBorder="1" applyAlignment="1" applyProtection="1">
      <alignment horizontal="center" vertical="center"/>
    </xf>
    <xf numFmtId="0" fontId="3" fillId="0" borderId="12" xfId="0" applyFont="1" applyBorder="1" applyAlignment="1" applyProtection="1">
      <alignment vertical="center"/>
    </xf>
    <xf numFmtId="0" fontId="1" fillId="4" borderId="7" xfId="0" applyFont="1" applyFill="1" applyBorder="1" applyProtection="1"/>
    <xf numFmtId="0" fontId="1" fillId="5" borderId="7" xfId="0" applyFont="1" applyFill="1" applyBorder="1" applyAlignment="1" applyProtection="1">
      <alignment horizontal="center" vertical="center"/>
    </xf>
    <xf numFmtId="0" fontId="0" fillId="0" borderId="7" xfId="0" applyBorder="1" applyAlignment="1" applyProtection="1">
      <alignment vertical="center"/>
    </xf>
    <xf numFmtId="0" fontId="0" fillId="0" borderId="7" xfId="0" applyFill="1" applyBorder="1" applyAlignment="1" applyProtection="1">
      <alignment vertical="center"/>
    </xf>
    <xf numFmtId="0" fontId="1" fillId="4" borderId="7" xfId="0" applyFont="1" applyFill="1" applyBorder="1" applyAlignment="1" applyProtection="1">
      <alignment vertical="center"/>
    </xf>
    <xf numFmtId="2" fontId="1" fillId="6" borderId="12" xfId="0" applyNumberFormat="1" applyFont="1" applyFill="1" applyBorder="1" applyAlignment="1" applyProtection="1">
      <alignment horizontal="center" vertical="center"/>
      <protection locked="0"/>
    </xf>
    <xf numFmtId="2" fontId="1" fillId="6" borderId="13" xfId="0" applyNumberFormat="1" applyFont="1" applyFill="1" applyBorder="1" applyAlignment="1" applyProtection="1">
      <alignment horizontal="center" vertical="center"/>
      <protection locked="0"/>
    </xf>
    <xf numFmtId="2" fontId="1" fillId="6" borderId="14" xfId="0" applyNumberFormat="1" applyFont="1" applyFill="1" applyBorder="1" applyAlignment="1" applyProtection="1">
      <alignment horizontal="center" vertical="center"/>
      <protection locked="0"/>
    </xf>
    <xf numFmtId="0" fontId="0" fillId="0" borderId="7" xfId="0" applyFill="1" applyBorder="1" applyAlignment="1" applyProtection="1">
      <alignment horizontal="center" vertical="center"/>
    </xf>
    <xf numFmtId="2" fontId="1" fillId="0" borderId="7" xfId="0" applyNumberFormat="1" applyFont="1" applyBorder="1" applyAlignment="1" applyProtection="1">
      <alignment horizontal="center" vertical="center"/>
    </xf>
    <xf numFmtId="0" fontId="4" fillId="5" borderId="7" xfId="0" applyFont="1" applyFill="1" applyBorder="1" applyAlignment="1" applyProtection="1">
      <alignment horizontal="center" vertical="center"/>
    </xf>
    <xf numFmtId="2" fontId="1" fillId="0" borderId="12" xfId="0" applyNumberFormat="1" applyFont="1" applyBorder="1" applyAlignment="1" applyProtection="1">
      <alignment horizontal="center" vertical="center"/>
    </xf>
    <xf numFmtId="2" fontId="1" fillId="0" borderId="13" xfId="0" applyNumberFormat="1" applyFont="1" applyBorder="1" applyAlignment="1" applyProtection="1">
      <alignment horizontal="center" vertical="center"/>
    </xf>
    <xf numFmtId="2" fontId="1" fillId="0" borderId="14" xfId="0" applyNumberFormat="1" applyFont="1" applyBorder="1" applyAlignment="1" applyProtection="1">
      <alignment horizontal="center" vertical="center"/>
    </xf>
    <xf numFmtId="0" fontId="1" fillId="0" borderId="7" xfId="0" applyFont="1" applyBorder="1" applyAlignment="1" applyProtection="1">
      <alignment horizontal="center" vertical="center"/>
    </xf>
    <xf numFmtId="0" fontId="0" fillId="3" borderId="7" xfId="0" applyFill="1" applyBorder="1" applyAlignment="1" applyProtection="1">
      <alignment horizontal="center" vertical="center"/>
      <protection locked="0"/>
    </xf>
    <xf numFmtId="2" fontId="1" fillId="6" borderId="7" xfId="0" applyNumberFormat="1" applyFont="1" applyFill="1" applyBorder="1" applyAlignment="1" applyProtection="1">
      <alignment horizontal="center" vertical="center"/>
      <protection locked="0"/>
    </xf>
    <xf numFmtId="2" fontId="1" fillId="6" borderId="7" xfId="0" applyNumberFormat="1" applyFont="1" applyFill="1" applyBorder="1" applyAlignment="1" applyProtection="1">
      <alignment horizontal="center" vertical="center"/>
    </xf>
    <xf numFmtId="0" fontId="1" fillId="0" borderId="7" xfId="0" applyFont="1" applyBorder="1" applyAlignment="1" applyProtection="1">
      <alignment horizontal="center" vertical="center"/>
      <protection locked="0"/>
    </xf>
    <xf numFmtId="0" fontId="0" fillId="0" borderId="7" xfId="0" applyBorder="1" applyAlignment="1" applyProtection="1">
      <alignment horizontal="center" vertical="center"/>
      <protection locked="0"/>
    </xf>
    <xf numFmtId="0" fontId="1" fillId="0" borderId="7" xfId="0" applyFont="1" applyFill="1" applyBorder="1" applyAlignment="1" applyProtection="1">
      <alignment horizontal="center" vertical="center"/>
    </xf>
    <xf numFmtId="0" fontId="5" fillId="0" borderId="7" xfId="51" applyFont="1" applyFill="1" applyBorder="1" applyAlignment="1" applyProtection="1">
      <alignment horizontal="center" vertical="center"/>
      <protection locked="0"/>
    </xf>
    <xf numFmtId="0" fontId="1" fillId="6" borderId="7" xfId="0" applyFont="1" applyFill="1" applyBorder="1" applyAlignment="1" applyProtection="1">
      <alignment horizontal="center" vertical="center"/>
      <protection locked="0"/>
    </xf>
    <xf numFmtId="176" fontId="0" fillId="7" borderId="0" xfId="0" applyNumberFormat="1" applyFill="1"/>
    <xf numFmtId="0" fontId="1" fillId="0" borderId="7" xfId="0" applyFont="1" applyBorder="1" applyAlignment="1" applyProtection="1">
      <alignment horizontal="center" vertical="center" wrapText="1"/>
      <protection locked="0"/>
    </xf>
    <xf numFmtId="0" fontId="1" fillId="0" borderId="7" xfId="0" applyFont="1" applyFill="1" applyBorder="1" applyAlignment="1" applyProtection="1">
      <alignment horizontal="center" vertical="center" wrapText="1"/>
    </xf>
    <xf numFmtId="0" fontId="5" fillId="0" borderId="7" xfId="51" applyFont="1" applyFill="1" applyBorder="1" applyAlignment="1" applyProtection="1">
      <alignment horizontal="center" vertical="center"/>
    </xf>
    <xf numFmtId="0" fontId="1" fillId="0" borderId="7" xfId="0" applyFont="1" applyBorder="1" applyAlignment="1" applyProtection="1">
      <alignment horizontal="center" vertical="center" wrapText="1"/>
    </xf>
    <xf numFmtId="0" fontId="1" fillId="6" borderId="7" xfId="0" applyFont="1" applyFill="1" applyBorder="1" applyAlignment="1" applyProtection="1">
      <alignment horizontal="center" vertical="center" wrapText="1"/>
      <protection locked="0"/>
    </xf>
    <xf numFmtId="0" fontId="1" fillId="0" borderId="0" xfId="0" applyFont="1" applyBorder="1" applyAlignment="1" applyProtection="1">
      <alignment horizontal="center" vertical="center"/>
    </xf>
  </cellXfs>
  <cellStyles count="9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强调文字颜色 1 2" xfId="49"/>
    <cellStyle name="计算 2" xfId="50"/>
    <cellStyle name="0,0_x000d__x000a_NA_x000d__x000a_" xfId="51"/>
    <cellStyle name="40% - 强调文字颜色 4 2" xfId="52"/>
    <cellStyle name="40% - 强调文字颜色 1 2" xfId="53"/>
    <cellStyle name="40% - 强调文字颜色 2 2" xfId="54"/>
    <cellStyle name="40% - 强调文字颜色 5 2" xfId="55"/>
    <cellStyle name="输出 2" xfId="56"/>
    <cellStyle name="适中 2" xfId="57"/>
    <cellStyle name="40% - 强调文字颜色 6 2" xfId="58"/>
    <cellStyle name="20% - 强调文字颜色 2 2" xfId="59"/>
    <cellStyle name="20% - 强调文字颜色 3 2" xfId="60"/>
    <cellStyle name="20% - 强调文字颜色 4 2" xfId="61"/>
    <cellStyle name="20% - 强调文字颜色 5 2" xfId="62"/>
    <cellStyle name="20% - 强调文字颜色 6 2" xfId="63"/>
    <cellStyle name="40% - 强调文字颜色 3 2" xfId="64"/>
    <cellStyle name="60% - 强调文字颜色 1 2" xfId="65"/>
    <cellStyle name="60% - 强调文字颜色 2 2" xfId="66"/>
    <cellStyle name="60% - 强调文字颜色 3 2" xfId="67"/>
    <cellStyle name="60% - 强调文字颜色 4 2" xfId="68"/>
    <cellStyle name="60% - 强调文字颜色 5 2" xfId="69"/>
    <cellStyle name="60% - 强调文字颜色 6 2" xfId="70"/>
    <cellStyle name="标题 1 2" xfId="71"/>
    <cellStyle name="标题 2 2" xfId="72"/>
    <cellStyle name="标题 3 2" xfId="73"/>
    <cellStyle name="标题 4 2" xfId="74"/>
    <cellStyle name="标题 5" xfId="75"/>
    <cellStyle name="差 2" xfId="76"/>
    <cellStyle name="好 2" xfId="77"/>
    <cellStyle name="汇总 2" xfId="78"/>
    <cellStyle name="检查单元格 2" xfId="79"/>
    <cellStyle name="解释性文本 2" xfId="80"/>
    <cellStyle name="警告文本 2" xfId="81"/>
    <cellStyle name="链接单元格 2" xfId="82"/>
    <cellStyle name="强调文字颜色 1 2" xfId="83"/>
    <cellStyle name="强调文字颜色 2 2" xfId="84"/>
    <cellStyle name="强调文字颜色 3 2" xfId="85"/>
    <cellStyle name="强调文字颜色 4 2" xfId="86"/>
    <cellStyle name="强调文字颜色 5 2" xfId="87"/>
    <cellStyle name="强调文字颜色 6 2" xfId="88"/>
    <cellStyle name="输入 2" xfId="89"/>
    <cellStyle name="注释 2" xfId="9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tabColor rgb="FFFF0000"/>
  </sheetPr>
  <dimension ref="A1:O23"/>
  <sheetViews>
    <sheetView tabSelected="1" workbookViewId="0">
      <selection activeCell="D24" sqref="D24"/>
    </sheetView>
  </sheetViews>
  <sheetFormatPr defaultColWidth="9" defaultRowHeight="15.75"/>
  <cols>
    <col min="1" max="1" width="20.75" customWidth="1"/>
    <col min="2" max="2" width="7.625" customWidth="1"/>
    <col min="3" max="3" width="9.375" customWidth="1"/>
    <col min="4" max="4" width="10.5" customWidth="1"/>
    <col min="5" max="5" width="13.875" customWidth="1"/>
    <col min="7" max="7" width="20.75" customWidth="1"/>
    <col min="8" max="9" width="9" customWidth="1"/>
    <col min="11" max="11" width="14" customWidth="1"/>
  </cols>
  <sheetData>
    <row r="1" spans="1:12">
      <c r="A1" s="21" t="s">
        <v>0</v>
      </c>
      <c r="B1" s="22" t="s">
        <v>1</v>
      </c>
      <c r="C1" s="23"/>
      <c r="D1" s="23"/>
      <c r="E1" s="23"/>
      <c r="F1" s="24"/>
      <c r="G1" s="25" t="s">
        <v>0</v>
      </c>
      <c r="H1" s="22" t="s">
        <v>2</v>
      </c>
      <c r="I1" s="23"/>
      <c r="J1" s="23"/>
      <c r="K1" s="23"/>
      <c r="L1" s="24"/>
    </row>
    <row r="2" spans="1:12">
      <c r="A2" s="26" t="s">
        <v>3</v>
      </c>
      <c r="B2" s="27">
        <v>1800</v>
      </c>
      <c r="C2" s="27" t="s">
        <v>4</v>
      </c>
      <c r="D2" s="27" t="s">
        <v>5</v>
      </c>
      <c r="E2" s="28"/>
      <c r="F2" s="29"/>
      <c r="G2" s="30" t="s">
        <v>3</v>
      </c>
      <c r="H2" s="27">
        <v>1800</v>
      </c>
      <c r="I2" s="27" t="s">
        <v>4</v>
      </c>
      <c r="J2" s="27" t="s">
        <v>5</v>
      </c>
      <c r="K2" s="28"/>
      <c r="L2" s="29"/>
    </row>
    <row r="3" spans="1:12">
      <c r="A3" s="26" t="s">
        <v>6</v>
      </c>
      <c r="B3" s="31">
        <v>30</v>
      </c>
      <c r="C3" s="32"/>
      <c r="D3" s="33"/>
      <c r="E3" s="28"/>
      <c r="F3" s="34"/>
      <c r="G3" s="30" t="s">
        <v>6</v>
      </c>
      <c r="H3" s="31">
        <v>30</v>
      </c>
      <c r="I3" s="32"/>
      <c r="J3" s="33"/>
      <c r="K3" s="28"/>
      <c r="L3" s="34"/>
    </row>
    <row r="4" spans="1:12">
      <c r="A4" s="26" t="s">
        <v>7</v>
      </c>
      <c r="B4" s="35">
        <f>ROUNDDOWN(37.5+10*B15*LOG(B3/1),1)</f>
        <v>67</v>
      </c>
      <c r="C4" s="35">
        <f>ROUNDDOWN(39.4+10*B15*LOG(B3/1),1)</f>
        <v>68.9</v>
      </c>
      <c r="D4" s="35">
        <f>ROUNDDOWN(43.33+10*B15*LOG(B3/1),1)</f>
        <v>72.8</v>
      </c>
      <c r="E4" s="36" t="s">
        <v>8</v>
      </c>
      <c r="F4" s="36" t="s">
        <v>9</v>
      </c>
      <c r="G4" s="30" t="s">
        <v>7</v>
      </c>
      <c r="H4" s="35">
        <f>ROUNDDOWN(37.5+10*H15*LOG(H3/1),1)</f>
        <v>67</v>
      </c>
      <c r="I4" s="35">
        <f>ROUNDDOWN(39.4+10*H15*LOG(H3/1),1)</f>
        <v>68.9</v>
      </c>
      <c r="J4" s="35">
        <f>ROUNDDOWN(43.33+10*H15*LOG(H3/1),1)</f>
        <v>72.8</v>
      </c>
      <c r="K4" s="36" t="s">
        <v>8</v>
      </c>
      <c r="L4" s="36" t="s">
        <v>9</v>
      </c>
    </row>
    <row r="5" spans="1:12">
      <c r="A5" s="26" t="s">
        <v>10</v>
      </c>
      <c r="B5" s="37">
        <f>IF(E5="35cm",27*F5,IF(E5="30cm",24*F5,IF(E5="25cm",19*F5,"")))</f>
        <v>0</v>
      </c>
      <c r="C5" s="38"/>
      <c r="D5" s="39"/>
      <c r="E5" s="40" t="s">
        <v>11</v>
      </c>
      <c r="F5" s="41">
        <v>0</v>
      </c>
      <c r="G5" s="30" t="s">
        <v>10</v>
      </c>
      <c r="H5" s="37">
        <f>IF(K5="35cm",27*L5,IF(K5="30cm",24*L5,IF(K5="25cm",19*L5,"")))</f>
        <v>0</v>
      </c>
      <c r="I5" s="38"/>
      <c r="J5" s="39"/>
      <c r="K5" s="50" t="s">
        <v>11</v>
      </c>
      <c r="L5" s="41">
        <v>0</v>
      </c>
    </row>
    <row r="6" spans="1:12">
      <c r="A6" s="26" t="s">
        <v>12</v>
      </c>
      <c r="B6" s="37">
        <f>IF(E6="34cm",14*F6,IF(E6="30cm",12*F6,IF(E6="20cm",10*F6,IF(E6="18cm",6*F6,""))))</f>
        <v>0</v>
      </c>
      <c r="C6" s="38"/>
      <c r="D6" s="39"/>
      <c r="E6" s="40" t="s">
        <v>13</v>
      </c>
      <c r="F6" s="41">
        <v>0</v>
      </c>
      <c r="G6" s="30" t="s">
        <v>12</v>
      </c>
      <c r="H6" s="37">
        <f>IF(K6="34cm",14*L6,IF(K6="30cm",12*L6,IF(K6="20cm",10*L6,IF(K6="18cm",6*L6,""))))</f>
        <v>0</v>
      </c>
      <c r="I6" s="38"/>
      <c r="J6" s="39"/>
      <c r="K6" s="50" t="s">
        <v>13</v>
      </c>
      <c r="L6" s="41">
        <v>0</v>
      </c>
    </row>
    <row r="7" spans="1:12">
      <c r="A7" s="26" t="s">
        <v>14</v>
      </c>
      <c r="B7" s="37">
        <f>IF(E7="2cm",10*F7,IF(E7="1cm",6*F7,""))</f>
        <v>0</v>
      </c>
      <c r="C7" s="38"/>
      <c r="D7" s="39"/>
      <c r="E7" s="40" t="s">
        <v>15</v>
      </c>
      <c r="F7" s="41">
        <v>0</v>
      </c>
      <c r="G7" s="30" t="s">
        <v>14</v>
      </c>
      <c r="H7" s="37">
        <f>IF(K7="2cm",10*L7,IF(K7="1cm",6*L7,""))</f>
        <v>0</v>
      </c>
      <c r="I7" s="38"/>
      <c r="J7" s="39"/>
      <c r="K7" s="50" t="s">
        <v>15</v>
      </c>
      <c r="L7" s="41">
        <v>0</v>
      </c>
    </row>
    <row r="8" spans="1:12">
      <c r="A8" s="26" t="s">
        <v>16</v>
      </c>
      <c r="B8" s="37">
        <f>IF(E8="30cm",17*F8,IF(E8="15cm",15*F8,""))</f>
        <v>34</v>
      </c>
      <c r="C8" s="38"/>
      <c r="D8" s="39"/>
      <c r="E8" s="40" t="s">
        <v>11</v>
      </c>
      <c r="F8" s="41">
        <v>2</v>
      </c>
      <c r="G8" s="30" t="s">
        <v>16</v>
      </c>
      <c r="H8" s="37">
        <f>IF(K8="30cm",17*L8,IF(K8="15cm",15*L8,""))</f>
        <v>34</v>
      </c>
      <c r="I8" s="38"/>
      <c r="J8" s="39"/>
      <c r="K8" s="50" t="s">
        <v>11</v>
      </c>
      <c r="L8" s="41">
        <v>2</v>
      </c>
    </row>
    <row r="9" spans="1:12">
      <c r="A9" s="26" t="s">
        <v>17</v>
      </c>
      <c r="B9" s="37">
        <f>IF(E9="带窗",4*F9,IF(E9="实木",13*F9,""))</f>
        <v>0</v>
      </c>
      <c r="C9" s="38"/>
      <c r="D9" s="39"/>
      <c r="E9" s="40" t="s">
        <v>18</v>
      </c>
      <c r="F9" s="41">
        <v>0</v>
      </c>
      <c r="G9" s="30" t="s">
        <v>17</v>
      </c>
      <c r="H9" s="37">
        <f>IF(K9="带窗",4*L9,IF(K9="实木",13*L9,""))</f>
        <v>0</v>
      </c>
      <c r="I9" s="38"/>
      <c r="J9" s="39"/>
      <c r="K9" s="50" t="s">
        <v>18</v>
      </c>
      <c r="L9" s="41">
        <v>0</v>
      </c>
    </row>
    <row r="10" spans="1:12">
      <c r="A10" s="26" t="s">
        <v>19</v>
      </c>
      <c r="B10" s="37">
        <f>IF(E10="15mm",3*F10,"")</f>
        <v>0</v>
      </c>
      <c r="C10" s="38"/>
      <c r="D10" s="39"/>
      <c r="E10" s="40" t="s">
        <v>20</v>
      </c>
      <c r="F10" s="41">
        <v>0</v>
      </c>
      <c r="G10" s="30" t="s">
        <v>19</v>
      </c>
      <c r="H10" s="37">
        <f>IF(K10="15mm",3*L10,"")</f>
        <v>0</v>
      </c>
      <c r="I10" s="38"/>
      <c r="J10" s="39"/>
      <c r="K10" s="50" t="s">
        <v>20</v>
      </c>
      <c r="L10" s="41">
        <v>0</v>
      </c>
    </row>
    <row r="11" spans="1:12">
      <c r="A11" s="26" t="s">
        <v>21</v>
      </c>
      <c r="B11" s="42">
        <v>-16.8</v>
      </c>
      <c r="C11" s="42">
        <v>-16.2</v>
      </c>
      <c r="D11" s="43">
        <v>-8.16</v>
      </c>
      <c r="E11" s="44" t="s">
        <v>22</v>
      </c>
      <c r="F11" s="45"/>
      <c r="G11" s="30" t="s">
        <v>21</v>
      </c>
      <c r="H11" s="42">
        <v>-16.8</v>
      </c>
      <c r="I11" s="42">
        <v>-16.2</v>
      </c>
      <c r="J11" s="43">
        <v>-11</v>
      </c>
      <c r="K11" s="44" t="s">
        <v>22</v>
      </c>
      <c r="L11" s="45"/>
    </row>
    <row r="12" spans="1:12">
      <c r="A12" s="26" t="s">
        <v>23</v>
      </c>
      <c r="B12" s="37">
        <f>IF(E12="设备内置天线",0,IF(E12="全向吸顶天线",5,IF(E12="定向吸顶天线",6,IF(E12="定向板状天线",8,IF(E12="对数周期天线",11,IF(E12="射灯隐蔽型天线",13,IF(E12="双极化天线",3,"")))))))</f>
        <v>3</v>
      </c>
      <c r="C12" s="38"/>
      <c r="D12" s="39"/>
      <c r="E12" s="46" t="s">
        <v>24</v>
      </c>
      <c r="F12" s="47"/>
      <c r="G12" s="30" t="s">
        <v>23</v>
      </c>
      <c r="H12" s="37">
        <f>IF(K12="设备内置天线",0,IF(K12="全向吸顶天线",5,IF(K12="定向吸顶天线",6,IF(K12="定向板状天线",8,IF(K12="对数周期天线",11,IF(K12="射灯隐蔽型天线",13,IF(K12="双极化天线",3,"")))))))</f>
        <v>3</v>
      </c>
      <c r="I12" s="38"/>
      <c r="J12" s="39"/>
      <c r="K12" s="51" t="s">
        <v>24</v>
      </c>
      <c r="L12" s="52"/>
    </row>
    <row r="13" spans="1:12">
      <c r="A13" s="26" t="s">
        <v>25</v>
      </c>
      <c r="B13" s="37">
        <v>3</v>
      </c>
      <c r="C13" s="38"/>
      <c r="D13" s="39"/>
      <c r="E13" s="40"/>
      <c r="F13" s="47"/>
      <c r="G13" s="30" t="s">
        <v>25</v>
      </c>
      <c r="H13" s="37">
        <v>3</v>
      </c>
      <c r="I13" s="38"/>
      <c r="J13" s="39"/>
      <c r="K13" s="53"/>
      <c r="L13" s="52"/>
    </row>
    <row r="14" spans="1:12">
      <c r="A14" s="26" t="s">
        <v>26</v>
      </c>
      <c r="B14" s="37">
        <v>3</v>
      </c>
      <c r="C14" s="38"/>
      <c r="D14" s="39"/>
      <c r="E14" s="40"/>
      <c r="F14" s="47"/>
      <c r="G14" s="30" t="s">
        <v>26</v>
      </c>
      <c r="H14" s="37">
        <v>3</v>
      </c>
      <c r="I14" s="38"/>
      <c r="J14" s="39"/>
      <c r="K14" s="53"/>
      <c r="L14" s="52"/>
    </row>
    <row r="15" spans="1:12">
      <c r="A15" s="26" t="s">
        <v>27</v>
      </c>
      <c r="B15" s="37">
        <f>IF(OR(E15="办公室",E15="多隔断"),2.1,IF(E15="医院",2.5,IF(E15="高校宿舍",3,IF(E15="酒店",3.1,IF(E15="小区",3.2,IF(E15="地下室",2,""))))))</f>
        <v>2</v>
      </c>
      <c r="C15" s="38"/>
      <c r="D15" s="39"/>
      <c r="E15" s="48" t="s">
        <v>28</v>
      </c>
      <c r="F15" s="47"/>
      <c r="G15" s="30" t="s">
        <v>27</v>
      </c>
      <c r="H15" s="37">
        <f>IF(OR(K15="办公室",K15="多隔断"),2.1,IF(K15="医院",2.5,IF(K15="高校宿舍",3,IF(K15="酒店",3.1,IF(K15="小区",3.2,IF(K15="地下室",2,""))))))</f>
        <v>2</v>
      </c>
      <c r="I15" s="38"/>
      <c r="J15" s="39"/>
      <c r="K15" s="54" t="s">
        <v>28</v>
      </c>
      <c r="L15" s="47"/>
    </row>
    <row r="16" spans="1:12">
      <c r="A16" s="26" t="s">
        <v>29</v>
      </c>
      <c r="B16" s="35">
        <f>ROUNDDOWN(B11+B12-B4-SUM(B5:B10)-B13-B14,1)</f>
        <v>-120.8</v>
      </c>
      <c r="C16" s="35">
        <f>ROUNDDOWN(C11+B12-C4-SUM(B5:B10)-B13-B14,1)</f>
        <v>-122.1</v>
      </c>
      <c r="D16" s="35">
        <f>ROUNDDOWN(D11+B12-D4-SUM(B5:B10)-B13-B14,1)</f>
        <v>-117.9</v>
      </c>
      <c r="E16" s="45"/>
      <c r="F16" s="47"/>
      <c r="G16" s="30" t="s">
        <v>29</v>
      </c>
      <c r="H16" s="35">
        <f>ROUNDDOWN(H11+H12-H4-SUM(H5:H10)-H13-H14,1)</f>
        <v>-120.8</v>
      </c>
      <c r="I16" s="35">
        <f>ROUNDDOWN(I11+H12-I4-SUM(H5:H10)-H13-H14,1)</f>
        <v>-122.1</v>
      </c>
      <c r="J16" s="35">
        <f>ROUNDDOWN(J11+H12-J4-SUM(H5:H10)-H13-H14,1)</f>
        <v>-120.8</v>
      </c>
      <c r="K16" s="45"/>
      <c r="L16" s="47"/>
    </row>
    <row r="20" spans="1:2">
      <c r="A20" s="40" t="s">
        <v>30</v>
      </c>
      <c r="B20" s="40">
        <v>3.3</v>
      </c>
    </row>
    <row r="21" spans="1:15">
      <c r="A21" s="40" t="s">
        <v>31</v>
      </c>
      <c r="B21" s="40">
        <f>10.5/100*1</f>
        <v>0.105</v>
      </c>
      <c r="C21" s="40">
        <f>11.42/100*1</f>
        <v>0.1142</v>
      </c>
      <c r="D21" s="40">
        <f>16/100*10</f>
        <v>1.6</v>
      </c>
      <c r="M21" s="55"/>
      <c r="N21" s="55"/>
      <c r="O21" s="55"/>
    </row>
    <row r="23" spans="1:4">
      <c r="A23" s="40" t="s">
        <v>32</v>
      </c>
      <c r="D23" s="49">
        <f>D16-B20-D21</f>
        <v>-122.8</v>
      </c>
    </row>
  </sheetData>
  <mergeCells count="24">
    <mergeCell ref="B1:F1"/>
    <mergeCell ref="H1:L1"/>
    <mergeCell ref="B3:D3"/>
    <mergeCell ref="H3:J3"/>
    <mergeCell ref="B5:D5"/>
    <mergeCell ref="H5:J5"/>
    <mergeCell ref="B6:D6"/>
    <mergeCell ref="H6:J6"/>
    <mergeCell ref="B7:D7"/>
    <mergeCell ref="H7:J7"/>
    <mergeCell ref="B8:D8"/>
    <mergeCell ref="H8:J8"/>
    <mergeCell ref="B9:D9"/>
    <mergeCell ref="H9:J9"/>
    <mergeCell ref="B10:D10"/>
    <mergeCell ref="H10:J10"/>
    <mergeCell ref="B12:D12"/>
    <mergeCell ref="H12:J12"/>
    <mergeCell ref="B13:D13"/>
    <mergeCell ref="H13:J13"/>
    <mergeCell ref="B14:D14"/>
    <mergeCell ref="H14:J14"/>
    <mergeCell ref="B15:D15"/>
    <mergeCell ref="H15:J15"/>
  </mergeCells>
  <dataValidations count="9">
    <dataValidation type="list" showInputMessage="1" showErrorMessage="1" sqref="E5 K5">
      <formula1>"35cm,30cm,25cm"</formula1>
    </dataValidation>
    <dataValidation type="list" allowBlank="1" showInputMessage="1" showErrorMessage="1" sqref="E6 K6">
      <formula1>"34cm,30cm,20cm,18cm"</formula1>
    </dataValidation>
    <dataValidation type="list" allowBlank="1" showInputMessage="1" showErrorMessage="1" sqref="E7 K7">
      <formula1>"2cm,1cm"</formula1>
    </dataValidation>
    <dataValidation type="list" allowBlank="1" showInputMessage="1" showErrorMessage="1" sqref="E8 K8">
      <formula1>"30cm,15cm"</formula1>
    </dataValidation>
    <dataValidation type="list" allowBlank="1" showInputMessage="1" showErrorMessage="1" sqref="E9 K9">
      <formula1>"带窗,实木"</formula1>
    </dataValidation>
    <dataValidation type="list" showInputMessage="1" showErrorMessage="1" sqref="E10 K10">
      <formula1>"15mm"</formula1>
    </dataValidation>
    <dataValidation type="list" showInputMessage="1" showErrorMessage="1" sqref="E12 K12">
      <formula1>"全向吸顶天线,设备内置天线,对数周期天线,定向板状天线,射灯隐蔽型天线,定向吸顶天线,双极化天线"</formula1>
    </dataValidation>
    <dataValidation type="list" showInputMessage="1" showErrorMessage="1" sqref="E15 K15">
      <formula1>"办公室,多隔断,医院,高校宿舍,酒店,小区,地下室"</formula1>
    </dataValidation>
    <dataValidation type="list" allowBlank="1" showInputMessage="1" showErrorMessage="1" sqref="F5:F10 L5:L10">
      <formula1>"0,1,2,3,4"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B1:F14"/>
  <sheetViews>
    <sheetView workbookViewId="0">
      <selection activeCell="C9" sqref="C9"/>
    </sheetView>
  </sheetViews>
  <sheetFormatPr defaultColWidth="9" defaultRowHeight="15.75" outlineLevelCol="5"/>
  <cols>
    <col min="2" max="2" width="19.75" customWidth="1"/>
    <col min="3" max="3" width="16.125" customWidth="1"/>
    <col min="4" max="4" width="19.5" customWidth="1"/>
    <col min="5" max="5" width="11.625" customWidth="1"/>
    <col min="6" max="6" width="27.25" customWidth="1"/>
    <col min="9" max="9" width="10.5" customWidth="1"/>
    <col min="10" max="10" width="18.375" customWidth="1"/>
    <col min="11" max="11" width="14.125" customWidth="1"/>
    <col min="260" max="260" width="17.125" customWidth="1"/>
    <col min="261" max="261" width="11.625" customWidth="1"/>
    <col min="266" max="266" width="18.125" customWidth="1"/>
    <col min="516" max="516" width="17.125" customWidth="1"/>
    <col min="517" max="517" width="11.625" customWidth="1"/>
    <col min="522" max="522" width="18.125" customWidth="1"/>
    <col min="772" max="772" width="17.125" customWidth="1"/>
    <col min="773" max="773" width="11.625" customWidth="1"/>
    <col min="778" max="778" width="18.125" customWidth="1"/>
    <col min="1028" max="1028" width="17.125" customWidth="1"/>
    <col min="1029" max="1029" width="11.625" customWidth="1"/>
    <col min="1034" max="1034" width="18.125" customWidth="1"/>
    <col min="1284" max="1284" width="17.125" customWidth="1"/>
    <col min="1285" max="1285" width="11.625" customWidth="1"/>
    <col min="1290" max="1290" width="18.125" customWidth="1"/>
    <col min="1540" max="1540" width="17.125" customWidth="1"/>
    <col min="1541" max="1541" width="11.625" customWidth="1"/>
    <col min="1546" max="1546" width="18.125" customWidth="1"/>
    <col min="1796" max="1796" width="17.125" customWidth="1"/>
    <col min="1797" max="1797" width="11.625" customWidth="1"/>
    <col min="1802" max="1802" width="18.125" customWidth="1"/>
    <col min="2052" max="2052" width="17.125" customWidth="1"/>
    <col min="2053" max="2053" width="11.625" customWidth="1"/>
    <col min="2058" max="2058" width="18.125" customWidth="1"/>
    <col min="2308" max="2308" width="17.125" customWidth="1"/>
    <col min="2309" max="2309" width="11.625" customWidth="1"/>
    <col min="2314" max="2314" width="18.125" customWidth="1"/>
    <col min="2564" max="2564" width="17.125" customWidth="1"/>
    <col min="2565" max="2565" width="11.625" customWidth="1"/>
    <col min="2570" max="2570" width="18.125" customWidth="1"/>
    <col min="2820" max="2820" width="17.125" customWidth="1"/>
    <col min="2821" max="2821" width="11.625" customWidth="1"/>
    <col min="2826" max="2826" width="18.125" customWidth="1"/>
    <col min="3076" max="3076" width="17.125" customWidth="1"/>
    <col min="3077" max="3077" width="11.625" customWidth="1"/>
    <col min="3082" max="3082" width="18.125" customWidth="1"/>
    <col min="3332" max="3332" width="17.125" customWidth="1"/>
    <col min="3333" max="3333" width="11.625" customWidth="1"/>
    <col min="3338" max="3338" width="18.125" customWidth="1"/>
    <col min="3588" max="3588" width="17.125" customWidth="1"/>
    <col min="3589" max="3589" width="11.625" customWidth="1"/>
    <col min="3594" max="3594" width="18.125" customWidth="1"/>
    <col min="3844" max="3844" width="17.125" customWidth="1"/>
    <col min="3845" max="3845" width="11.625" customWidth="1"/>
    <col min="3850" max="3850" width="18.125" customWidth="1"/>
    <col min="4100" max="4100" width="17.125" customWidth="1"/>
    <col min="4101" max="4101" width="11.625" customWidth="1"/>
    <col min="4106" max="4106" width="18.125" customWidth="1"/>
    <col min="4356" max="4356" width="17.125" customWidth="1"/>
    <col min="4357" max="4357" width="11.625" customWidth="1"/>
    <col min="4362" max="4362" width="18.125" customWidth="1"/>
    <col min="4612" max="4612" width="17.125" customWidth="1"/>
    <col min="4613" max="4613" width="11.625" customWidth="1"/>
    <col min="4618" max="4618" width="18.125" customWidth="1"/>
    <col min="4868" max="4868" width="17.125" customWidth="1"/>
    <col min="4869" max="4869" width="11.625" customWidth="1"/>
    <col min="4874" max="4874" width="18.125" customWidth="1"/>
    <col min="5124" max="5124" width="17.125" customWidth="1"/>
    <col min="5125" max="5125" width="11.625" customWidth="1"/>
    <col min="5130" max="5130" width="18.125" customWidth="1"/>
    <col min="5380" max="5380" width="17.125" customWidth="1"/>
    <col min="5381" max="5381" width="11.625" customWidth="1"/>
    <col min="5386" max="5386" width="18.125" customWidth="1"/>
    <col min="5636" max="5636" width="17.125" customWidth="1"/>
    <col min="5637" max="5637" width="11.625" customWidth="1"/>
    <col min="5642" max="5642" width="18.125" customWidth="1"/>
    <col min="5892" max="5892" width="17.125" customWidth="1"/>
    <col min="5893" max="5893" width="11.625" customWidth="1"/>
    <col min="5898" max="5898" width="18.125" customWidth="1"/>
    <col min="6148" max="6148" width="17.125" customWidth="1"/>
    <col min="6149" max="6149" width="11.625" customWidth="1"/>
    <col min="6154" max="6154" width="18.125" customWidth="1"/>
    <col min="6404" max="6404" width="17.125" customWidth="1"/>
    <col min="6405" max="6405" width="11.625" customWidth="1"/>
    <col min="6410" max="6410" width="18.125" customWidth="1"/>
    <col min="6660" max="6660" width="17.125" customWidth="1"/>
    <col min="6661" max="6661" width="11.625" customWidth="1"/>
    <col min="6666" max="6666" width="18.125" customWidth="1"/>
    <col min="6916" max="6916" width="17.125" customWidth="1"/>
    <col min="6917" max="6917" width="11.625" customWidth="1"/>
    <col min="6922" max="6922" width="18.125" customWidth="1"/>
    <col min="7172" max="7172" width="17.125" customWidth="1"/>
    <col min="7173" max="7173" width="11.625" customWidth="1"/>
    <col min="7178" max="7178" width="18.125" customWidth="1"/>
    <col min="7428" max="7428" width="17.125" customWidth="1"/>
    <col min="7429" max="7429" width="11.625" customWidth="1"/>
    <col min="7434" max="7434" width="18.125" customWidth="1"/>
    <col min="7684" max="7684" width="17.125" customWidth="1"/>
    <col min="7685" max="7685" width="11.625" customWidth="1"/>
    <col min="7690" max="7690" width="18.125" customWidth="1"/>
    <col min="7940" max="7940" width="17.125" customWidth="1"/>
    <col min="7941" max="7941" width="11.625" customWidth="1"/>
    <col min="7946" max="7946" width="18.125" customWidth="1"/>
    <col min="8196" max="8196" width="17.125" customWidth="1"/>
    <col min="8197" max="8197" width="11.625" customWidth="1"/>
    <col min="8202" max="8202" width="18.125" customWidth="1"/>
    <col min="8452" max="8452" width="17.125" customWidth="1"/>
    <col min="8453" max="8453" width="11.625" customWidth="1"/>
    <col min="8458" max="8458" width="18.125" customWidth="1"/>
    <col min="8708" max="8708" width="17.125" customWidth="1"/>
    <col min="8709" max="8709" width="11.625" customWidth="1"/>
    <col min="8714" max="8714" width="18.125" customWidth="1"/>
    <col min="8964" max="8964" width="17.125" customWidth="1"/>
    <col min="8965" max="8965" width="11.625" customWidth="1"/>
    <col min="8970" max="8970" width="18.125" customWidth="1"/>
    <col min="9220" max="9220" width="17.125" customWidth="1"/>
    <col min="9221" max="9221" width="11.625" customWidth="1"/>
    <col min="9226" max="9226" width="18.125" customWidth="1"/>
    <col min="9476" max="9476" width="17.125" customWidth="1"/>
    <col min="9477" max="9477" width="11.625" customWidth="1"/>
    <col min="9482" max="9482" width="18.125" customWidth="1"/>
    <col min="9732" max="9732" width="17.125" customWidth="1"/>
    <col min="9733" max="9733" width="11.625" customWidth="1"/>
    <col min="9738" max="9738" width="18.125" customWidth="1"/>
    <col min="9988" max="9988" width="17.125" customWidth="1"/>
    <col min="9989" max="9989" width="11.625" customWidth="1"/>
    <col min="9994" max="9994" width="18.125" customWidth="1"/>
    <col min="10244" max="10244" width="17.125" customWidth="1"/>
    <col min="10245" max="10245" width="11.625" customWidth="1"/>
    <col min="10250" max="10250" width="18.125" customWidth="1"/>
    <col min="10500" max="10500" width="17.125" customWidth="1"/>
    <col min="10501" max="10501" width="11.625" customWidth="1"/>
    <col min="10506" max="10506" width="18.125" customWidth="1"/>
    <col min="10756" max="10756" width="17.125" customWidth="1"/>
    <col min="10757" max="10757" width="11.625" customWidth="1"/>
    <col min="10762" max="10762" width="18.125" customWidth="1"/>
    <col min="11012" max="11012" width="17.125" customWidth="1"/>
    <col min="11013" max="11013" width="11.625" customWidth="1"/>
    <col min="11018" max="11018" width="18.125" customWidth="1"/>
    <col min="11268" max="11268" width="17.125" customWidth="1"/>
    <col min="11269" max="11269" width="11.625" customWidth="1"/>
    <col min="11274" max="11274" width="18.125" customWidth="1"/>
    <col min="11524" max="11524" width="17.125" customWidth="1"/>
    <col min="11525" max="11525" width="11.625" customWidth="1"/>
    <col min="11530" max="11530" width="18.125" customWidth="1"/>
    <col min="11780" max="11780" width="17.125" customWidth="1"/>
    <col min="11781" max="11781" width="11.625" customWidth="1"/>
    <col min="11786" max="11786" width="18.125" customWidth="1"/>
    <col min="12036" max="12036" width="17.125" customWidth="1"/>
    <col min="12037" max="12037" width="11.625" customWidth="1"/>
    <col min="12042" max="12042" width="18.125" customWidth="1"/>
    <col min="12292" max="12292" width="17.125" customWidth="1"/>
    <col min="12293" max="12293" width="11.625" customWidth="1"/>
    <col min="12298" max="12298" width="18.125" customWidth="1"/>
    <col min="12548" max="12548" width="17.125" customWidth="1"/>
    <col min="12549" max="12549" width="11.625" customWidth="1"/>
    <col min="12554" max="12554" width="18.125" customWidth="1"/>
    <col min="12804" max="12804" width="17.125" customWidth="1"/>
    <col min="12805" max="12805" width="11.625" customWidth="1"/>
    <col min="12810" max="12810" width="18.125" customWidth="1"/>
    <col min="13060" max="13060" width="17.125" customWidth="1"/>
    <col min="13061" max="13061" width="11.625" customWidth="1"/>
    <col min="13066" max="13066" width="18.125" customWidth="1"/>
    <col min="13316" max="13316" width="17.125" customWidth="1"/>
    <col min="13317" max="13317" width="11.625" customWidth="1"/>
    <col min="13322" max="13322" width="18.125" customWidth="1"/>
    <col min="13572" max="13572" width="17.125" customWidth="1"/>
    <col min="13573" max="13573" width="11.625" customWidth="1"/>
    <col min="13578" max="13578" width="18.125" customWidth="1"/>
    <col min="13828" max="13828" width="17.125" customWidth="1"/>
    <col min="13829" max="13829" width="11.625" customWidth="1"/>
    <col min="13834" max="13834" width="18.125" customWidth="1"/>
    <col min="14084" max="14084" width="17.125" customWidth="1"/>
    <col min="14085" max="14085" width="11.625" customWidth="1"/>
    <col min="14090" max="14090" width="18.125" customWidth="1"/>
    <col min="14340" max="14340" width="17.125" customWidth="1"/>
    <col min="14341" max="14341" width="11.625" customWidth="1"/>
    <col min="14346" max="14346" width="18.125" customWidth="1"/>
    <col min="14596" max="14596" width="17.125" customWidth="1"/>
    <col min="14597" max="14597" width="11.625" customWidth="1"/>
    <col min="14602" max="14602" width="18.125" customWidth="1"/>
    <col min="14852" max="14852" width="17.125" customWidth="1"/>
    <col min="14853" max="14853" width="11.625" customWidth="1"/>
    <col min="14858" max="14858" width="18.125" customWidth="1"/>
    <col min="15108" max="15108" width="17.125" customWidth="1"/>
    <col min="15109" max="15109" width="11.625" customWidth="1"/>
    <col min="15114" max="15114" width="18.125" customWidth="1"/>
    <col min="15364" max="15364" width="17.125" customWidth="1"/>
    <col min="15365" max="15365" width="11.625" customWidth="1"/>
    <col min="15370" max="15370" width="18.125" customWidth="1"/>
    <col min="15620" max="15620" width="17.125" customWidth="1"/>
    <col min="15621" max="15621" width="11.625" customWidth="1"/>
    <col min="15626" max="15626" width="18.125" customWidth="1"/>
    <col min="15876" max="15876" width="17.125" customWidth="1"/>
    <col min="15877" max="15877" width="11.625" customWidth="1"/>
    <col min="15882" max="15882" width="18.125" customWidth="1"/>
    <col min="16132" max="16132" width="17.125" customWidth="1"/>
    <col min="16133" max="16133" width="11.625" customWidth="1"/>
    <col min="16138" max="16138" width="18.125" customWidth="1"/>
  </cols>
  <sheetData>
    <row r="1" ht="16.5"/>
    <row r="2" spans="2:6">
      <c r="B2" s="1" t="s">
        <v>33</v>
      </c>
      <c r="C2" s="2"/>
      <c r="D2" s="3"/>
      <c r="F2" s="4" t="s">
        <v>34</v>
      </c>
    </row>
    <row r="3" spans="2:4">
      <c r="B3" s="5" t="s">
        <v>35</v>
      </c>
      <c r="C3" s="6"/>
      <c r="D3" s="7"/>
    </row>
    <row r="4" spans="2:4">
      <c r="B4" s="8" t="s">
        <v>36</v>
      </c>
      <c r="C4" s="9" t="s">
        <v>37</v>
      </c>
      <c r="D4" s="10"/>
    </row>
    <row r="5" spans="2:4">
      <c r="B5" s="11">
        <f>SUM(C5:D5)</f>
        <v>-7.09163919104494</v>
      </c>
      <c r="C5" s="12">
        <f>D9</f>
        <v>28.0617997398389</v>
      </c>
      <c r="D5" s="13">
        <f>-10*LOG(273*12)</f>
        <v>-35.1534389308838</v>
      </c>
    </row>
    <row r="6" spans="2:4">
      <c r="B6" s="14"/>
      <c r="C6" s="6"/>
      <c r="D6" s="7"/>
    </row>
    <row r="7" spans="2:4">
      <c r="B7" s="14"/>
      <c r="C7" s="6"/>
      <c r="D7" s="7"/>
    </row>
    <row r="8" spans="2:4">
      <c r="B8" s="14"/>
      <c r="C8" s="15" t="s">
        <v>38</v>
      </c>
      <c r="D8" s="16" t="s">
        <v>39</v>
      </c>
    </row>
    <row r="9" ht="16.5" spans="2:4">
      <c r="B9" s="17"/>
      <c r="C9" s="18">
        <v>640</v>
      </c>
      <c r="D9" s="19">
        <f>10*LOG(C9)</f>
        <v>28.0617997398389</v>
      </c>
    </row>
    <row r="14" ht="31.5" spans="4:4">
      <c r="D14" s="20" t="s">
        <v>40</v>
      </c>
    </row>
  </sheetData>
  <mergeCells count="1">
    <mergeCell ref="B2:D2"/>
  </mergeCells>
  <pageMargins left="0.7" right="0.7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5G链路损耗计算公式</vt:lpstr>
      <vt:lpstr>mW换算RSRP功率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王晨</cp:lastModifiedBy>
  <dcterms:created xsi:type="dcterms:W3CDTF">1996-12-17T01:32:00Z</dcterms:created>
  <dcterms:modified xsi:type="dcterms:W3CDTF">2024-01-21T09:46:38Z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77B6F20FC9064BB5A6145D78FD4F3BD5</vt:lpwstr>
  </property>
</Properties>
</file>